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1" i="1"/>
  <c r="H31"/>
  <c r="F16"/>
  <c r="H16" s="1"/>
  <c r="G31" s="1"/>
  <c r="M17"/>
  <c r="M16"/>
  <c r="M15"/>
  <c r="M14"/>
  <c r="G26"/>
  <c r="G25"/>
  <c r="G24"/>
  <c r="F27"/>
  <c r="F28" s="1"/>
  <c r="G23"/>
  <c r="N6"/>
  <c r="M19" s="1"/>
  <c r="I8"/>
  <c r="J9" s="1"/>
  <c r="J8"/>
  <c r="M9" s="1"/>
  <c r="N7" l="1"/>
  <c r="G28"/>
  <c r="M18"/>
  <c r="F30"/>
  <c r="M21" s="1"/>
  <c r="G27"/>
  <c r="G30" l="1"/>
  <c r="G32" l="1"/>
  <c r="H30"/>
  <c r="J30" l="1"/>
  <c r="J32" s="1"/>
  <c r="H32"/>
</calcChain>
</file>

<file path=xl/sharedStrings.xml><?xml version="1.0" encoding="utf-8"?>
<sst xmlns="http://schemas.openxmlformats.org/spreadsheetml/2006/main" count="69" uniqueCount="54">
  <si>
    <t xml:space="preserve">               </t>
  </si>
  <si>
    <t xml:space="preserve">                                  </t>
  </si>
  <si>
    <t xml:space="preserve">      1/4 CuFt BUCKET:</t>
  </si>
  <si>
    <t xml:space="preserve">     1/2 CuFt BUCKET:</t>
  </si>
  <si>
    <t>LBS OF AGGREGATE</t>
  </si>
  <si>
    <t>%</t>
  </si>
  <si>
    <t>SPECIFIC GRAVITY OF CEMENT:</t>
  </si>
  <si>
    <t>CEMENT:</t>
  </si>
  <si>
    <t xml:space="preserve">  WATER:</t>
  </si>
  <si>
    <t>LBS</t>
  </si>
  <si>
    <t>CuFt</t>
  </si>
  <si>
    <t>1/4 CuFt</t>
  </si>
  <si>
    <t>1/2 CuFt</t>
  </si>
  <si>
    <r>
      <t xml:space="preserve">      ONE CUBIC</t>
    </r>
    <r>
      <rPr>
        <b/>
        <sz val="11"/>
        <color theme="1"/>
        <rFont val="Calibri"/>
        <family val="2"/>
        <scheme val="minor"/>
      </rPr>
      <t xml:space="preserve"> FOOT</t>
    </r>
    <r>
      <rPr>
        <sz val="11"/>
        <color theme="1"/>
        <rFont val="Calibri"/>
        <family val="2"/>
        <scheme val="minor"/>
      </rPr>
      <t xml:space="preserve"> REQUIRES:</t>
    </r>
  </si>
  <si>
    <r>
      <t xml:space="preserve">      ONE CUBIC </t>
    </r>
    <r>
      <rPr>
        <b/>
        <sz val="11"/>
        <color theme="1"/>
        <rFont val="Calibri"/>
        <family val="2"/>
        <scheme val="minor"/>
      </rPr>
      <t>YARD</t>
    </r>
    <r>
      <rPr>
        <sz val="11"/>
        <color theme="1"/>
        <rFont val="Calibri"/>
        <family val="2"/>
        <scheme val="minor"/>
      </rPr>
      <t xml:space="preserve"> REQUIRES:</t>
    </r>
  </si>
  <si>
    <t>CEMENT</t>
  </si>
  <si>
    <t xml:space="preserve">        ASH:</t>
  </si>
  <si>
    <t xml:space="preserve">      SLAG:</t>
  </si>
  <si>
    <t xml:space="preserve">            SILICA FUME:</t>
  </si>
  <si>
    <t xml:space="preserve">                TOTAL C+P:</t>
  </si>
  <si>
    <t xml:space="preserve">             SILICA FUME</t>
  </si>
  <si>
    <t xml:space="preserve">         ASH</t>
  </si>
  <si>
    <t xml:space="preserve">       SLAG</t>
  </si>
  <si>
    <t xml:space="preserve">  WATER</t>
  </si>
  <si>
    <t xml:space="preserve">              AGGREGATE</t>
  </si>
  <si>
    <t>DESIGN UNIT WEIGHT:</t>
  </si>
  <si>
    <t>SIMPLE PASTE VOLUME CALCULATOR FOR PERVIOUS CONCRETE:</t>
  </si>
  <si>
    <t>(YELLOW AND GREEN FIELDS ARE USER INPUT)</t>
  </si>
  <si>
    <r>
      <t xml:space="preserve">         </t>
    </r>
    <r>
      <rPr>
        <b/>
        <sz val="11"/>
        <color theme="1"/>
        <rFont val="Calibri"/>
        <family val="2"/>
        <scheme val="minor"/>
      </rPr>
      <t xml:space="preserve">  VOIDS ARE: --&gt;</t>
    </r>
  </si>
  <si>
    <r>
      <rPr>
        <b/>
        <sz val="11"/>
        <color theme="1"/>
        <rFont val="Calibri"/>
        <family val="2"/>
        <scheme val="minor"/>
      </rPr>
      <t xml:space="preserve">STEP 1:  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>SELECT AGGREGATE WITH A MINIMUM OF 9% FINES</t>
    </r>
    <r>
      <rPr>
        <sz val="11"/>
        <color theme="1"/>
        <rFont val="Calibri"/>
        <family val="2"/>
        <scheme val="minor"/>
      </rPr>
      <t xml:space="preserve"> - MATERIAL #4 SIEVE AND SMALLER.</t>
    </r>
  </si>
  <si>
    <r>
      <rPr>
        <b/>
        <sz val="11"/>
        <color theme="1"/>
        <rFont val="Calibri"/>
        <family val="2"/>
        <scheme val="minor"/>
      </rPr>
      <t>STEP 2: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 PERFORM DRUW TEST ON AGGREGATE </t>
    </r>
    <r>
      <rPr>
        <sz val="11"/>
        <color theme="1"/>
        <rFont val="Calibri"/>
        <family val="2"/>
        <scheme val="minor"/>
      </rPr>
      <t>&amp; RECORD WEIGHT OF AGGREGATE.</t>
    </r>
  </si>
  <si>
    <r>
      <rPr>
        <b/>
        <sz val="11"/>
        <color theme="1"/>
        <rFont val="Calibri"/>
        <family val="2"/>
        <scheme val="minor"/>
      </rPr>
      <t xml:space="preserve">STEP 3: </t>
    </r>
    <r>
      <rPr>
        <sz val="11"/>
        <color theme="1"/>
        <rFont val="Calibri"/>
        <family val="2"/>
        <scheme val="minor"/>
      </rPr>
      <t xml:space="preserve">   </t>
    </r>
    <r>
      <rPr>
        <b/>
        <sz val="11"/>
        <color theme="1"/>
        <rFont val="Calibri"/>
        <family val="2"/>
        <scheme val="minor"/>
      </rPr>
      <t xml:space="preserve">  ADD WATER TO AGGREGATE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ENTER THE WEIGHT OF THE WATER</t>
    </r>
    <r>
      <rPr>
        <b/>
        <sz val="11"/>
        <color theme="1"/>
        <rFont val="Calibri"/>
        <family val="2"/>
        <scheme val="minor"/>
      </rPr>
      <t>:  HERE--&gt;</t>
    </r>
  </si>
  <si>
    <r>
      <t xml:space="preserve">              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ENTER AGGREGATE UNIT WEIGHT</t>
    </r>
    <r>
      <rPr>
        <b/>
        <sz val="11"/>
        <color theme="1"/>
        <rFont val="Calibri"/>
        <family val="2"/>
        <scheme val="minor"/>
      </rPr>
      <t>:   HERE--&gt;</t>
    </r>
  </si>
  <si>
    <r>
      <rPr>
        <b/>
        <sz val="11"/>
        <color theme="1"/>
        <rFont val="Calibri"/>
        <family val="2"/>
        <scheme val="minor"/>
      </rPr>
      <t>STEP 4:</t>
    </r>
    <r>
      <rPr>
        <sz val="11"/>
        <color theme="1"/>
        <rFont val="Calibri"/>
        <family val="2"/>
        <scheme val="minor"/>
      </rPr>
      <t xml:space="preserve">      </t>
    </r>
    <r>
      <rPr>
        <b/>
        <sz val="11"/>
        <color theme="1"/>
        <rFont val="Calibri"/>
        <family val="2"/>
        <scheme val="minor"/>
      </rPr>
      <t>ENTER VALUES IN YELLOW FIELDS.</t>
    </r>
  </si>
  <si>
    <r>
      <rPr>
        <b/>
        <sz val="11"/>
        <color theme="1"/>
        <rFont val="Calibri"/>
        <family val="2"/>
        <scheme val="minor"/>
      </rPr>
      <t>STEP 5:</t>
    </r>
    <r>
      <rPr>
        <sz val="11"/>
        <color theme="1"/>
        <rFont val="Calibri"/>
        <family val="2"/>
        <scheme val="minor"/>
      </rPr>
      <t xml:space="preserve">      </t>
    </r>
    <r>
      <rPr>
        <b/>
        <sz val="11"/>
        <color theme="1"/>
        <rFont val="Calibri"/>
        <family val="2"/>
        <scheme val="minor"/>
      </rPr>
      <t>REVIEW RESULTS.</t>
    </r>
  </si>
  <si>
    <r>
      <rPr>
        <b/>
        <sz val="11"/>
        <color theme="1"/>
        <rFont val="Calibri"/>
        <family val="2"/>
        <scheme val="minor"/>
      </rPr>
      <t>STEP 6:</t>
    </r>
    <r>
      <rPr>
        <sz val="11"/>
        <color theme="1"/>
        <rFont val="Calibri"/>
        <family val="2"/>
        <scheme val="minor"/>
      </rPr>
      <t xml:space="preserve">     </t>
    </r>
    <r>
      <rPr>
        <b/>
        <sz val="11"/>
        <color theme="1"/>
        <rFont val="Calibri"/>
        <family val="2"/>
        <scheme val="minor"/>
      </rPr>
      <t xml:space="preserve"> RE-ENTER NEW VALUES </t>
    </r>
    <r>
      <rPr>
        <b/>
        <sz val="11"/>
        <color rgb="FFFF0000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 xml:space="preserve"> MAKE TRIAL BATCH.</t>
    </r>
  </si>
  <si>
    <t xml:space="preserve">                                   VOIDS IN AGGREGATE:</t>
  </si>
  <si>
    <t xml:space="preserve">                                   W/C RATIO:</t>
  </si>
  <si>
    <t xml:space="preserve">                      TARGET VOIDS IN PERVIOUS CONCRETE:</t>
  </si>
  <si>
    <t xml:space="preserve">                               TARGET PASTE VOLUME:</t>
  </si>
  <si>
    <t xml:space="preserve">            SPECIFIC GRAVITY OF SILICA FUME:</t>
  </si>
  <si>
    <t xml:space="preserve">      SPECIFIC GRAVITY OF SLAG:</t>
  </si>
  <si>
    <t xml:space="preserve">        SPECIFIC GRAVITY OF ASH:</t>
  </si>
  <si>
    <r>
      <t xml:space="preserve">       </t>
    </r>
    <r>
      <rPr>
        <b/>
        <sz val="11"/>
        <color theme="1"/>
        <rFont val="Calibri"/>
        <family val="2"/>
        <scheme val="minor"/>
      </rPr>
      <t xml:space="preserve">       DIFFERENCE:</t>
    </r>
  </si>
  <si>
    <r>
      <t xml:space="preserve">    </t>
    </r>
    <r>
      <rPr>
        <b/>
        <u/>
        <sz val="11"/>
        <color theme="1"/>
        <rFont val="Calibri"/>
        <family val="2"/>
        <scheme val="minor"/>
      </rPr>
      <t xml:space="preserve"> BUCKET SIZE:</t>
    </r>
  </si>
  <si>
    <r>
      <t xml:space="preserve">                </t>
    </r>
    <r>
      <rPr>
        <b/>
        <sz val="11"/>
        <color theme="1"/>
        <rFont val="Calibri"/>
        <family val="2"/>
        <scheme val="minor"/>
      </rPr>
      <t xml:space="preserve"> WEIGHT DIFFERENCE:</t>
    </r>
  </si>
  <si>
    <t>%       =</t>
  </si>
  <si>
    <r>
      <t xml:space="preserve">            </t>
    </r>
    <r>
      <rPr>
        <b/>
        <sz val="11"/>
        <rFont val="Calibri"/>
        <family val="2"/>
        <scheme val="minor"/>
      </rPr>
      <t xml:space="preserve">  TRIAL BATCH WEIGHTS:</t>
    </r>
  </si>
  <si>
    <t>VOIDS:</t>
  </si>
  <si>
    <t>PASTE:</t>
  </si>
  <si>
    <r>
      <t xml:space="preserve">                </t>
    </r>
    <r>
      <rPr>
        <b/>
        <u/>
        <sz val="11"/>
        <color theme="1"/>
        <rFont val="Calibri"/>
        <family val="2"/>
        <scheme val="minor"/>
      </rPr>
      <t xml:space="preserve"> TRIAL BATCH SIZE IN CUBIC FEET:</t>
    </r>
  </si>
  <si>
    <t>THEORETICAL VOIDS:</t>
  </si>
  <si>
    <t>CALCULATED PASTE:</t>
  </si>
  <si>
    <r>
      <t xml:space="preserve">      </t>
    </r>
    <r>
      <rPr>
        <b/>
        <sz val="11"/>
        <color theme="1"/>
        <rFont val="Calibri"/>
        <family val="2"/>
        <scheme val="minor"/>
      </rPr>
      <t xml:space="preserve">      TARGET PASTE VOLUME: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</si>
</sst>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/>
    <xf numFmtId="1" fontId="3" fillId="5" borderId="0" xfId="0" applyNumberFormat="1" applyFont="1" applyFill="1" applyProtection="1"/>
    <xf numFmtId="2" fontId="3" fillId="5" borderId="0" xfId="0" applyNumberFormat="1" applyFont="1" applyFill="1" applyProtection="1"/>
    <xf numFmtId="2" fontId="0" fillId="0" borderId="0" xfId="0" applyNumberFormat="1" applyProtection="1"/>
    <xf numFmtId="2" fontId="4" fillId="5" borderId="0" xfId="0" applyNumberFormat="1" applyFont="1" applyFill="1" applyProtection="1"/>
    <xf numFmtId="2" fontId="5" fillId="5" borderId="0" xfId="0" applyNumberFormat="1" applyFont="1" applyFill="1" applyProtection="1"/>
    <xf numFmtId="0" fontId="0" fillId="4" borderId="1" xfId="0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0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2" fontId="1" fillId="5" borderId="0" xfId="0" applyNumberFormat="1" applyFont="1" applyFill="1" applyProtection="1"/>
    <xf numFmtId="2" fontId="3" fillId="0" borderId="0" xfId="0" applyNumberFormat="1" applyFont="1" applyProtection="1"/>
    <xf numFmtId="2" fontId="2" fillId="0" borderId="0" xfId="0" applyNumberFormat="1" applyFont="1" applyProtection="1"/>
    <xf numFmtId="0" fontId="2" fillId="0" borderId="0" xfId="0" applyFont="1" applyProtection="1"/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3" fillId="0" borderId="0" xfId="0" applyFont="1" applyProtection="1"/>
    <xf numFmtId="2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left"/>
    </xf>
    <xf numFmtId="0" fontId="2" fillId="4" borderId="0" xfId="0" applyFont="1" applyFill="1" applyBorder="1" applyProtection="1"/>
    <xf numFmtId="2" fontId="2" fillId="4" borderId="0" xfId="0" applyNumberFormat="1" applyFont="1" applyFill="1" applyBorder="1" applyProtection="1"/>
    <xf numFmtId="0" fontId="2" fillId="4" borderId="5" xfId="0" applyFont="1" applyFill="1" applyBorder="1" applyProtection="1"/>
    <xf numFmtId="0" fontId="2" fillId="4" borderId="7" xfId="0" applyFont="1" applyFill="1" applyBorder="1" applyProtection="1"/>
    <xf numFmtId="2" fontId="2" fillId="4" borderId="7" xfId="0" applyNumberFormat="1" applyFont="1" applyFill="1" applyBorder="1" applyProtection="1"/>
    <xf numFmtId="0" fontId="2" fillId="4" borderId="8" xfId="0" applyFont="1" applyFill="1" applyBorder="1" applyProtection="1"/>
    <xf numFmtId="0" fontId="2" fillId="2" borderId="2" xfId="0" applyFont="1" applyFill="1" applyBorder="1" applyProtection="1">
      <protection locked="0"/>
    </xf>
    <xf numFmtId="0" fontId="8" fillId="0" borderId="0" xfId="0" applyFont="1" applyAlignment="1" applyProtection="1">
      <alignment horizontal="center"/>
    </xf>
    <xf numFmtId="2" fontId="6" fillId="0" borderId="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>
      <selection activeCell="F16" sqref="F16"/>
    </sheetView>
  </sheetViews>
  <sheetFormatPr defaultRowHeight="14.4"/>
  <cols>
    <col min="1" max="5" width="8.88671875" style="1"/>
    <col min="6" max="6" width="9" style="1" bestFit="1" customWidth="1"/>
    <col min="7" max="16384" width="8.88671875" style="1"/>
  </cols>
  <sheetData>
    <row r="1" spans="1:15">
      <c r="A1" s="17" t="s">
        <v>26</v>
      </c>
    </row>
    <row r="2" spans="1:15">
      <c r="B2" s="1" t="s">
        <v>27</v>
      </c>
    </row>
    <row r="3" spans="1:15">
      <c r="A3" s="1" t="s">
        <v>29</v>
      </c>
    </row>
    <row r="4" spans="1:15">
      <c r="A4" s="1" t="s">
        <v>30</v>
      </c>
      <c r="I4" s="1" t="s">
        <v>44</v>
      </c>
    </row>
    <row r="5" spans="1:15" ht="15" thickBot="1">
      <c r="I5" s="26" t="s">
        <v>11</v>
      </c>
      <c r="J5" s="26" t="s">
        <v>12</v>
      </c>
    </row>
    <row r="6" spans="1:15">
      <c r="D6" s="1" t="s">
        <v>32</v>
      </c>
      <c r="I6" s="18">
        <v>27.5</v>
      </c>
      <c r="J6" s="21">
        <v>71.5</v>
      </c>
      <c r="K6" s="1" t="s">
        <v>14</v>
      </c>
      <c r="N6" s="2">
        <f>SUM(I6*108)</f>
        <v>2970</v>
      </c>
      <c r="O6" s="1" t="s">
        <v>4</v>
      </c>
    </row>
    <row r="7" spans="1:15" ht="15" thickBot="1">
      <c r="A7" s="1" t="s">
        <v>31</v>
      </c>
      <c r="I7" s="20">
        <v>32.799999999999997</v>
      </c>
      <c r="J7" s="22">
        <v>82</v>
      </c>
      <c r="K7" s="1" t="s">
        <v>13</v>
      </c>
      <c r="N7" s="3">
        <f>SUM(N6/27)</f>
        <v>110</v>
      </c>
      <c r="O7" s="1" t="s">
        <v>4</v>
      </c>
    </row>
    <row r="8" spans="1:15">
      <c r="A8" s="1" t="s">
        <v>33</v>
      </c>
      <c r="F8" s="1" t="s">
        <v>45</v>
      </c>
      <c r="I8" s="16">
        <f>I7-I6</f>
        <v>5.2999999999999972</v>
      </c>
      <c r="J8" s="16">
        <f>J7-J6</f>
        <v>10.5</v>
      </c>
    </row>
    <row r="9" spans="1:15">
      <c r="A9" s="1" t="s">
        <v>34</v>
      </c>
      <c r="F9" s="1" t="s">
        <v>28</v>
      </c>
      <c r="H9" s="1" t="s">
        <v>2</v>
      </c>
      <c r="J9" s="5">
        <f>SUM(I8*4/62.4)</f>
        <v>0.33974358974358959</v>
      </c>
      <c r="K9" s="1" t="s">
        <v>3</v>
      </c>
      <c r="M9" s="6">
        <f>SUM(J8*2)/62.4</f>
        <v>0.33653846153846156</v>
      </c>
    </row>
    <row r="10" spans="1:15">
      <c r="A10" s="1" t="s">
        <v>35</v>
      </c>
    </row>
    <row r="11" spans="1:15" ht="15" thickBot="1">
      <c r="E11" s="25" t="s">
        <v>48</v>
      </c>
    </row>
    <row r="12" spans="1:15" ht="15" thickBot="1">
      <c r="A12" s="23" t="s">
        <v>0</v>
      </c>
      <c r="B12" s="23" t="s">
        <v>36</v>
      </c>
      <c r="C12" s="23"/>
      <c r="D12" s="23"/>
      <c r="E12" s="23"/>
      <c r="F12" s="18">
        <v>34</v>
      </c>
      <c r="G12" s="17" t="s">
        <v>5</v>
      </c>
    </row>
    <row r="13" spans="1:15">
      <c r="A13" s="23" t="s">
        <v>1</v>
      </c>
      <c r="B13" s="23"/>
      <c r="C13" s="23" t="s">
        <v>37</v>
      </c>
      <c r="D13" s="23"/>
      <c r="E13" s="23"/>
      <c r="F13" s="19">
        <v>0.3</v>
      </c>
      <c r="G13" s="17"/>
      <c r="I13" s="7" t="s">
        <v>50</v>
      </c>
      <c r="J13" s="8"/>
      <c r="K13" s="8"/>
      <c r="L13" s="8"/>
      <c r="M13" s="34">
        <v>1</v>
      </c>
      <c r="N13" s="9"/>
    </row>
    <row r="14" spans="1:15" ht="15" thickBot="1">
      <c r="A14" s="23" t="s">
        <v>38</v>
      </c>
      <c r="B14" s="23"/>
      <c r="C14" s="23"/>
      <c r="D14" s="23"/>
      <c r="E14" s="23"/>
      <c r="F14" s="20">
        <v>18</v>
      </c>
      <c r="G14" s="17" t="s">
        <v>5</v>
      </c>
      <c r="I14" s="10"/>
      <c r="J14" s="11"/>
      <c r="K14" s="28" t="s">
        <v>15</v>
      </c>
      <c r="L14" s="28"/>
      <c r="M14" s="29">
        <f>M13*F23/27</f>
        <v>16.296296296296298</v>
      </c>
      <c r="N14" s="30" t="s">
        <v>9</v>
      </c>
    </row>
    <row r="15" spans="1:15" ht="15" thickBot="1">
      <c r="A15" s="23"/>
      <c r="B15" s="23"/>
      <c r="C15" s="23"/>
      <c r="D15" s="23"/>
      <c r="E15" s="36" t="s">
        <v>49</v>
      </c>
      <c r="H15" s="26" t="s">
        <v>10</v>
      </c>
      <c r="I15" s="10"/>
      <c r="J15" s="11"/>
      <c r="K15" s="28" t="s">
        <v>21</v>
      </c>
      <c r="L15" s="29"/>
      <c r="M15" s="29">
        <f>M13*F24/27</f>
        <v>0</v>
      </c>
      <c r="N15" s="30" t="s">
        <v>9</v>
      </c>
    </row>
    <row r="16" spans="1:15">
      <c r="A16" s="23"/>
      <c r="B16" s="23" t="s">
        <v>39</v>
      </c>
      <c r="C16" s="23"/>
      <c r="D16" s="23"/>
      <c r="E16" s="23"/>
      <c r="F16" s="18">
        <f>F12-F14</f>
        <v>16</v>
      </c>
      <c r="G16" s="17" t="s">
        <v>46</v>
      </c>
      <c r="H16" s="27">
        <f>SUM(F16*27)/100</f>
        <v>4.32</v>
      </c>
      <c r="I16" s="10"/>
      <c r="J16" s="11"/>
      <c r="K16" s="28" t="s">
        <v>22</v>
      </c>
      <c r="L16" s="29"/>
      <c r="M16" s="29">
        <f>M13*F25/27</f>
        <v>0</v>
      </c>
      <c r="N16" s="30" t="s">
        <v>9</v>
      </c>
    </row>
    <row r="17" spans="1:14">
      <c r="A17" s="23"/>
      <c r="B17" s="23"/>
      <c r="C17" s="23" t="s">
        <v>6</v>
      </c>
      <c r="D17" s="23"/>
      <c r="E17" s="23"/>
      <c r="F17" s="19">
        <v>3.15</v>
      </c>
      <c r="I17" s="10"/>
      <c r="J17" s="11" t="s">
        <v>20</v>
      </c>
      <c r="K17" s="28"/>
      <c r="L17" s="28"/>
      <c r="M17" s="29">
        <f>M13*F26/27</f>
        <v>0</v>
      </c>
      <c r="N17" s="30" t="s">
        <v>9</v>
      </c>
    </row>
    <row r="18" spans="1:14">
      <c r="A18" s="23"/>
      <c r="B18" s="23"/>
      <c r="C18" s="23" t="s">
        <v>42</v>
      </c>
      <c r="D18" s="23"/>
      <c r="E18" s="23"/>
      <c r="F18" s="19">
        <v>3.15</v>
      </c>
      <c r="I18" s="10"/>
      <c r="J18" s="11"/>
      <c r="K18" s="28" t="s">
        <v>23</v>
      </c>
      <c r="L18" s="28"/>
      <c r="M18" s="29">
        <f>M13*F28/27</f>
        <v>4.8888888888888893</v>
      </c>
      <c r="N18" s="30" t="s">
        <v>9</v>
      </c>
    </row>
    <row r="19" spans="1:14" ht="15" thickBot="1">
      <c r="A19" s="23"/>
      <c r="B19" s="23"/>
      <c r="C19" s="23" t="s">
        <v>41</v>
      </c>
      <c r="D19" s="23"/>
      <c r="E19" s="23"/>
      <c r="F19" s="19">
        <v>3.15</v>
      </c>
      <c r="I19" s="12"/>
      <c r="J19" s="13" t="s">
        <v>24</v>
      </c>
      <c r="K19" s="31"/>
      <c r="L19" s="31"/>
      <c r="M19" s="32">
        <f>SUM(M13*(N6/27))</f>
        <v>110</v>
      </c>
      <c r="N19" s="33" t="s">
        <v>9</v>
      </c>
    </row>
    <row r="20" spans="1:14" ht="15" thickBot="1">
      <c r="A20" s="23"/>
      <c r="B20" s="23" t="s">
        <v>40</v>
      </c>
      <c r="C20" s="23"/>
      <c r="D20" s="23"/>
      <c r="E20" s="23"/>
      <c r="F20" s="20">
        <v>3.15</v>
      </c>
    </row>
    <row r="21" spans="1:14">
      <c r="A21" s="23"/>
      <c r="B21" s="23"/>
      <c r="C21" s="23"/>
      <c r="D21" s="23"/>
      <c r="E21" s="23"/>
      <c r="F21" s="4"/>
      <c r="J21" s="26" t="s">
        <v>25</v>
      </c>
      <c r="M21" s="14">
        <f>SUM(N6+F30)/27</f>
        <v>131.18518518518519</v>
      </c>
    </row>
    <row r="22" spans="1:14" ht="15" thickBot="1">
      <c r="A22" s="23"/>
      <c r="B22" s="23"/>
      <c r="C22" s="23" t="s">
        <v>47</v>
      </c>
      <c r="D22" s="23"/>
      <c r="E22" s="23"/>
      <c r="F22" s="24" t="s">
        <v>9</v>
      </c>
      <c r="G22" s="25" t="s">
        <v>10</v>
      </c>
    </row>
    <row r="23" spans="1:14">
      <c r="A23" s="23"/>
      <c r="B23" s="23"/>
      <c r="C23" s="23"/>
      <c r="D23" s="23"/>
      <c r="E23" s="23" t="s">
        <v>7</v>
      </c>
      <c r="F23" s="18">
        <v>440</v>
      </c>
      <c r="G23" s="16">
        <f>SUM(F23/(F17*62.4))</f>
        <v>2.2385022385022384</v>
      </c>
    </row>
    <row r="24" spans="1:14">
      <c r="A24" s="23"/>
      <c r="B24" s="23"/>
      <c r="C24" s="23"/>
      <c r="D24" s="23"/>
      <c r="E24" s="23" t="s">
        <v>16</v>
      </c>
      <c r="F24" s="19">
        <v>0</v>
      </c>
      <c r="G24" s="16">
        <f>SUM(F24/(F18*62.4))</f>
        <v>0</v>
      </c>
    </row>
    <row r="25" spans="1:14">
      <c r="A25" s="23"/>
      <c r="B25" s="23"/>
      <c r="C25" s="23"/>
      <c r="D25" s="23"/>
      <c r="E25" s="23" t="s">
        <v>17</v>
      </c>
      <c r="F25" s="19">
        <v>0</v>
      </c>
      <c r="G25" s="16">
        <f>SUM(F25/(F19*62.4))</f>
        <v>0</v>
      </c>
    </row>
    <row r="26" spans="1:14" ht="15" thickBot="1">
      <c r="A26" s="23"/>
      <c r="B26" s="23"/>
      <c r="C26" s="23"/>
      <c r="D26" s="23" t="s">
        <v>18</v>
      </c>
      <c r="E26" s="23"/>
      <c r="F26" s="20">
        <v>0</v>
      </c>
      <c r="G26" s="16">
        <f>SUM(F26/(F20*62.4))</f>
        <v>0</v>
      </c>
    </row>
    <row r="27" spans="1:14">
      <c r="D27" s="17" t="s">
        <v>19</v>
      </c>
      <c r="E27" s="17"/>
      <c r="F27" s="15">
        <f>SUM(F23:F26)</f>
        <v>440</v>
      </c>
      <c r="G27" s="15">
        <f>SUM(G23:G26)</f>
        <v>2.2385022385022384</v>
      </c>
    </row>
    <row r="28" spans="1:14">
      <c r="D28" s="17"/>
      <c r="E28" s="17" t="s">
        <v>8</v>
      </c>
      <c r="F28" s="15">
        <f>F27*F13</f>
        <v>132</v>
      </c>
      <c r="G28" s="15">
        <f>SUM(F28/62.4)</f>
        <v>2.1153846153846154</v>
      </c>
    </row>
    <row r="29" spans="1:14">
      <c r="F29" s="24" t="s">
        <v>9</v>
      </c>
      <c r="G29" s="25" t="s">
        <v>10</v>
      </c>
      <c r="H29" s="35" t="s">
        <v>5</v>
      </c>
      <c r="I29" s="17"/>
      <c r="J29" s="26" t="s">
        <v>51</v>
      </c>
      <c r="K29" s="17"/>
    </row>
    <row r="30" spans="1:14">
      <c r="D30" s="17" t="s">
        <v>52</v>
      </c>
      <c r="E30" s="17"/>
      <c r="F30" s="16">
        <f>SUM(F27+F28)</f>
        <v>572</v>
      </c>
      <c r="G30" s="16">
        <f>SUM(G27+G28)</f>
        <v>4.3538868538868538</v>
      </c>
      <c r="H30" s="16">
        <f>(G30/27)*100</f>
        <v>16.125506866247608</v>
      </c>
      <c r="I30" s="16"/>
      <c r="J30" s="16">
        <f>F12-H30</f>
        <v>17.874493133752392</v>
      </c>
      <c r="K30" s="17" t="s">
        <v>5</v>
      </c>
    </row>
    <row r="31" spans="1:14">
      <c r="D31" s="1" t="s">
        <v>53</v>
      </c>
      <c r="F31" s="17"/>
      <c r="G31" s="17">
        <f>H16</f>
        <v>4.32</v>
      </c>
      <c r="H31" s="16">
        <f>F16</f>
        <v>16</v>
      </c>
      <c r="I31" s="16"/>
      <c r="J31" s="16">
        <f>F12-H31</f>
        <v>18</v>
      </c>
      <c r="K31" s="17" t="s">
        <v>5</v>
      </c>
    </row>
    <row r="32" spans="1:14">
      <c r="E32" s="1" t="s">
        <v>43</v>
      </c>
      <c r="G32" s="15">
        <f>G30-G31</f>
        <v>3.388685388685353E-2</v>
      </c>
      <c r="H32" s="16">
        <f>H31-H30</f>
        <v>-0.12550686624760843</v>
      </c>
      <c r="I32" s="16"/>
      <c r="J32" s="16">
        <f>J31-J30</f>
        <v>0.12550686624760843</v>
      </c>
      <c r="K32" s="17" t="s">
        <v>5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2011-09-30T21:02:47Z</dcterms:modified>
</cp:coreProperties>
</file>